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https://quooker-my.sharepoint.com/personal/m_thissen_quooker_nl/Documents/Documents/Water SSA/0. Report/Appendices/"/>
    </mc:Choice>
  </mc:AlternateContent>
  <xr:revisionPtr revIDLastSave="210" documentId="8_{E7F5576A-A34E-49AB-8B04-D67AB10DCE13}" xr6:coauthVersionLast="47" xr6:coauthVersionMax="47" xr10:uidLastSave="{0AD1E815-FBFB-46D3-B93F-74C851FEB04F}"/>
  <bookViews>
    <workbookView xWindow="-120" yWindow="330" windowWidth="29040" windowHeight="15990" activeTab="4" xr2:uid="{00000000-000D-0000-FFFF-FFFF00000000}"/>
  </bookViews>
  <sheets>
    <sheet name="Explanation" sheetId="5" r:id="rId1"/>
    <sheet name="1cm" sheetId="3" r:id="rId2"/>
    <sheet name="10cm" sheetId="6" r:id="rId3"/>
    <sheet name="Exposure time" sheetId="7" r:id="rId4"/>
    <sheet name="Calculation Floater Pen" sheetId="8"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8" l="1"/>
  <c r="C18" i="8"/>
  <c r="C17" i="8"/>
  <c r="C16" i="8"/>
  <c r="C15" i="8"/>
  <c r="C14" i="8"/>
  <c r="C13" i="8"/>
  <c r="C5" i="8"/>
  <c r="C7" i="8" s="1"/>
  <c r="C18" i="7"/>
  <c r="C17" i="7"/>
  <c r="C16" i="7"/>
  <c r="C15" i="7"/>
  <c r="C14" i="7"/>
  <c r="C13" i="7"/>
  <c r="C5" i="7"/>
  <c r="C7" i="7" s="1"/>
  <c r="C19" i="8" l="1"/>
  <c r="C11" i="8"/>
  <c r="C8" i="8"/>
  <c r="C19" i="7"/>
  <c r="C11" i="7"/>
  <c r="C8" i="7"/>
  <c r="C18" i="6"/>
  <c r="C17" i="6"/>
  <c r="C16" i="6"/>
  <c r="C19" i="6" s="1"/>
  <c r="C15" i="6"/>
  <c r="C14" i="6"/>
  <c r="C13" i="6"/>
  <c r="C5" i="6"/>
  <c r="C7" i="6" s="1"/>
  <c r="C5" i="3"/>
  <c r="C19" i="3"/>
  <c r="C18" i="3"/>
  <c r="C17" i="3"/>
  <c r="C16" i="3"/>
  <c r="C15" i="3"/>
  <c r="C14" i="3"/>
  <c r="C13" i="3"/>
  <c r="C21" i="8" l="1"/>
  <c r="C23" i="8" s="1"/>
  <c r="C25" i="8" s="1"/>
  <c r="C27" i="8" s="1"/>
  <c r="C31" i="8" s="1"/>
  <c r="C34" i="8" s="1"/>
  <c r="C21" i="7"/>
  <c r="C23" i="7" s="1"/>
  <c r="C25" i="7" s="1"/>
  <c r="C27" i="7" s="1"/>
  <c r="C11" i="6"/>
  <c r="C21" i="6" s="1"/>
  <c r="C23" i="6" s="1"/>
  <c r="C25" i="6" s="1"/>
  <c r="C27" i="6" s="1"/>
  <c r="C29" i="6" s="1"/>
  <c r="C31" i="6" s="1"/>
  <c r="C8" i="6"/>
  <c r="C7" i="3"/>
  <c r="C11" i="3" s="1"/>
  <c r="C29" i="7" l="1"/>
  <c r="C31" i="7" s="1"/>
  <c r="C33" i="7" s="1"/>
  <c r="C8" i="3"/>
  <c r="C21" i="3" l="1"/>
  <c r="C23" i="3" s="1"/>
  <c r="C25" i="3" s="1"/>
  <c r="C27" i="3" s="1"/>
  <c r="C29" i="3" s="1"/>
  <c r="C31" i="3" s="1"/>
</calcChain>
</file>

<file path=xl/sharedStrings.xml><?xml version="1.0" encoding="utf-8"?>
<sst xmlns="http://schemas.openxmlformats.org/spreadsheetml/2006/main" count="234" uniqueCount="63">
  <si>
    <t>mW</t>
  </si>
  <si>
    <t>E</t>
  </si>
  <si>
    <t>t</t>
  </si>
  <si>
    <t>mJ/cm^2</t>
  </si>
  <si>
    <t>mW/cm^2</t>
  </si>
  <si>
    <t>cm</t>
  </si>
  <si>
    <t>UVT</t>
  </si>
  <si>
    <t>%</t>
  </si>
  <si>
    <t>A</t>
  </si>
  <si>
    <t>B</t>
  </si>
  <si>
    <t>radius irradiance</t>
  </si>
  <si>
    <t>degree</t>
  </si>
  <si>
    <t>Wattage LED</t>
  </si>
  <si>
    <t>P</t>
  </si>
  <si>
    <t>I</t>
  </si>
  <si>
    <t>Irradiance</t>
  </si>
  <si>
    <t>UV-Dose</t>
  </si>
  <si>
    <t>sec</t>
  </si>
  <si>
    <t>time</t>
  </si>
  <si>
    <t>r</t>
  </si>
  <si>
    <t>surface Irradiance</t>
  </si>
  <si>
    <t>cm^2</t>
  </si>
  <si>
    <t>irradiance at max</t>
  </si>
  <si>
    <t>irradiance 0-10degree</t>
  </si>
  <si>
    <t>theta</t>
  </si>
  <si>
    <t>irradiance 10-20degree</t>
  </si>
  <si>
    <t>irradiance 20-30degree</t>
  </si>
  <si>
    <t>irradiance 30-40degree</t>
  </si>
  <si>
    <t>irradiance 40-50degree</t>
  </si>
  <si>
    <t>irradiance 50-60degree</t>
  </si>
  <si>
    <t>Average</t>
  </si>
  <si>
    <t>Eavg</t>
  </si>
  <si>
    <t>Average irradiance</t>
  </si>
  <si>
    <t>E.coli absorbance</t>
  </si>
  <si>
    <t xml:space="preserve"> for 275nm is 80%</t>
  </si>
  <si>
    <t>1cm = 90%</t>
  </si>
  <si>
    <t>Quartz</t>
  </si>
  <si>
    <t>Transmittance 92%</t>
  </si>
  <si>
    <t>Dose absorbed by E.coli</t>
  </si>
  <si>
    <t>distance to surface mm</t>
  </si>
  <si>
    <t>other angle</t>
  </si>
  <si>
    <t>angle LED irradiance</t>
  </si>
  <si>
    <r>
      <rPr>
        <b/>
        <sz val="14"/>
        <color theme="1"/>
        <rFont val="Calibri"/>
        <family val="2"/>
        <scheme val="minor"/>
      </rPr>
      <t>Calculations UV-C Dosage</t>
    </r>
    <r>
      <rPr>
        <sz val="11"/>
        <color theme="1"/>
        <rFont val="Calibri"/>
        <family val="2"/>
        <scheme val="minor"/>
      </rPr>
      <t xml:space="preserve">
Taking above information, the theoretical achieved dosage in the to be designed reactor can be calculated. This was essential in the decision making as to which type of UV-C LED to buy and build and test the prototype with. 
As mentioned, the UV-Dose is determined by the LED intensity and time the pathogen is exposed to the UV-C. The LED intensity is the amount of milliwatts generated by the LED for each square centimetre of irradiated area. The surface was determined by the distance and the angle at which the light leaves the LED. This results in the following formula for the surface;
 A = ((sin (angle LED/2)*distance to surface) / sin (180-90- angle LED))^2*Pi  which actually is A =r^2*Pi
Intensity = Wattage LED/A
However, LEDs do have different dispersions of light for each angle meaning that the angle at which the water is irradiated will make a difference in dosage. 
Then the UV transmittance of the water (90%) and of the Quartz (92%) have to be taken into consideration. Meaning that subsequently 10 and 8% of the radiation is blocked. 
Lastly the absorbance of UV-C by the pathogen needs to be considered. For E.coli, maximum absorbance lies at a wavelength of 265nm. However, most LED’s have a peak wavelength of 275nm, at which the absorbance is only 80% of the maximum.
Taking all that into consideration the first calculation for the LED where made.
From these calculations it immediately became clear that distance of the pathogen to the LED is the factor with the biggest influence on dosage achieved, an increase from 1cm to 10cm distance reduced the dosage delivered in 1 second by more than a factor 100. </t>
    </r>
  </si>
  <si>
    <t>Reflectance Alu.</t>
  </si>
  <si>
    <t>Reflectivity 73%</t>
  </si>
  <si>
    <t>d</t>
  </si>
  <si>
    <t>Total mW output</t>
  </si>
  <si>
    <t>Time</t>
  </si>
  <si>
    <t>950 sec = +/- 15 min</t>
  </si>
  <si>
    <t xml:space="preserve"> 1650 sec = +/- 28 min</t>
  </si>
  <si>
    <t>2750 sec = +/- 45 min</t>
  </si>
  <si>
    <t>4150 sec  = +/- 70 min</t>
  </si>
  <si>
    <r>
      <rPr>
        <sz val="11"/>
        <color rgb="FF000000"/>
        <rFont val="Arial"/>
        <family val="2"/>
      </rPr>
      <t xml:space="preserve">The results at an irradiance distance of </t>
    </r>
    <r>
      <rPr>
        <b/>
        <sz val="11"/>
        <color rgb="FF000000"/>
        <rFont val="Arial"/>
        <family val="2"/>
      </rPr>
      <t xml:space="preserve">30 cm </t>
    </r>
    <r>
      <rPr>
        <sz val="11"/>
        <color rgb="FF000000"/>
        <rFont val="Arial"/>
        <family val="2"/>
      </rPr>
      <t>to deliver a 8.8 mJ/cm^2 dose.</t>
    </r>
  </si>
  <si>
    <r>
      <t xml:space="preserve">The results at an irradiance distance of </t>
    </r>
    <r>
      <rPr>
        <b/>
        <sz val="11"/>
        <color rgb="FF000000"/>
        <rFont val="Arial"/>
        <family val="2"/>
      </rPr>
      <t>10 cm</t>
    </r>
    <r>
      <rPr>
        <sz val="11"/>
        <color rgb="FF000000"/>
        <rFont val="Arial"/>
        <family val="2"/>
      </rPr>
      <t xml:space="preserve"> to deliver a 8.8 mJ/cm^2 dose.</t>
    </r>
  </si>
  <si>
    <t>460 sec  = +/- 8 min</t>
  </si>
  <si>
    <t>310 sec = +/- 5 min</t>
  </si>
  <si>
    <t>230 sec = +/- 4 min</t>
  </si>
  <si>
    <t>190 sec = +/- 3 min</t>
  </si>
  <si>
    <t>110 sec = +/- 2 min</t>
  </si>
  <si>
    <t>GLASS</t>
  </si>
  <si>
    <t>BOTTLE/JUG</t>
  </si>
  <si>
    <t>Amount of LEDs</t>
  </si>
  <si>
    <t>1950 sec = +/- 32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</si>
</sst>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4"/>
      <color theme="1"/>
      <name val="Calibri"/>
      <family val="2"/>
      <scheme val="minor"/>
    </font>
    <font>
      <u/>
      <sz val="11"/>
      <color theme="10"/>
      <name val="Calibri"/>
      <family val="2"/>
      <scheme val="minor"/>
    </font>
    <font>
      <b/>
      <sz val="11"/>
      <name val="Calibri"/>
      <family val="2"/>
      <scheme val="minor"/>
    </font>
    <font>
      <b/>
      <sz val="11"/>
      <color theme="1"/>
      <name val="BatangChe"/>
      <family val="3"/>
      <charset val="129"/>
    </font>
    <font>
      <b/>
      <sz val="11"/>
      <color rgb="FF000000"/>
      <name val="Arial"/>
      <family val="2"/>
    </font>
    <font>
      <sz val="11"/>
      <color rgb="FF000000"/>
      <name val="Arial"/>
      <family val="2"/>
    </font>
  </fonts>
  <fills count="6">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37">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center" vertical="center"/>
    </xf>
    <xf numFmtId="0" fontId="3" fillId="0" borderId="0" xfId="1"/>
    <xf numFmtId="0" fontId="4" fillId="2" borderId="0" xfId="0" applyFont="1" applyFill="1"/>
    <xf numFmtId="0" fontId="5" fillId="0" borderId="0" xfId="0" applyFont="1" applyAlignment="1">
      <alignment horizontal="center"/>
    </xf>
    <xf numFmtId="0" fontId="4" fillId="0" borderId="0" xfId="0" applyFont="1" applyFill="1"/>
    <xf numFmtId="0" fontId="2" fillId="0" borderId="0" xfId="0" applyFont="1" applyAlignment="1">
      <alignment horizontal="center"/>
    </xf>
    <xf numFmtId="9" fontId="0" fillId="0" borderId="0" xfId="0" applyNumberFormat="1" applyAlignment="1">
      <alignment horizontal="center"/>
    </xf>
    <xf numFmtId="0" fontId="0" fillId="0" borderId="0" xfId="0" applyBorder="1"/>
    <xf numFmtId="0" fontId="1" fillId="0" borderId="0" xfId="0" applyFont="1" applyBorder="1" applyAlignment="1">
      <alignment wrapText="1"/>
    </xf>
    <xf numFmtId="0" fontId="0" fillId="0" borderId="0" xfId="0" applyAlignment="1">
      <alignment horizontal="right"/>
    </xf>
    <xf numFmtId="0" fontId="0" fillId="0" borderId="0" xfId="0" applyFill="1"/>
    <xf numFmtId="0" fontId="0" fillId="0" borderId="0" xfId="0" applyFill="1" applyAlignment="1">
      <alignment horizontal="center"/>
    </xf>
    <xf numFmtId="0" fontId="0" fillId="0" borderId="0" xfId="0" applyFill="1" applyAlignment="1">
      <alignment horizontal="center" vertical="center"/>
    </xf>
    <xf numFmtId="0" fontId="0" fillId="0" borderId="0" xfId="0" applyNumberFormat="1"/>
    <xf numFmtId="0" fontId="6" fillId="0" borderId="0" xfId="0" applyFont="1"/>
    <xf numFmtId="0" fontId="0" fillId="0" borderId="0" xfId="0" applyBorder="1" applyAlignment="1">
      <alignment horizontal="center"/>
    </xf>
    <xf numFmtId="0" fontId="0" fillId="0" borderId="1" xfId="0"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9" fontId="0" fillId="0" borderId="0" xfId="0" applyNumberFormat="1" applyAlignment="1">
      <alignment horizontal="center" vertical="center"/>
    </xf>
    <xf numFmtId="0" fontId="0" fillId="5" borderId="0" xfId="0" applyFill="1" applyAlignment="1">
      <alignment horizontal="center"/>
    </xf>
    <xf numFmtId="0" fontId="0" fillId="5" borderId="0" xfId="0" applyFill="1" applyAlignment="1">
      <alignment horizontal="center" vertical="center"/>
    </xf>
    <xf numFmtId="0" fontId="1" fillId="5" borderId="0" xfId="0" applyFont="1" applyFill="1"/>
    <xf numFmtId="0" fontId="0" fillId="5" borderId="0" xfId="0" applyFill="1"/>
    <xf numFmtId="0" fontId="7" fillId="0" borderId="0" xfId="0" applyFont="1"/>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0"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8" xfId="0" applyBorder="1" applyAlignment="1">
      <alignment wrapText="1"/>
    </xf>
    <xf numFmtId="0" fontId="0" fillId="0" borderId="9" xfId="0" applyBorder="1" applyAlignment="1">
      <alignment wrapText="1"/>
    </xf>
  </cellXfs>
  <cellStyles count="2">
    <cellStyle name="Hyperlink" xfId="1" builtinId="8"/>
    <cellStyle name="Normal" xfId="0" builtinId="0"/>
  </cellStyles>
  <dxfs count="0"/>
  <tableStyles count="0" defaultTableStyle="TableStyleMedium9" defaultPivotStyle="PivotStyleLight16"/>
  <colors>
    <mruColors>
      <color rgb="FFE821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11674-8485-43D1-AA3F-4D68EF62FFD4}">
  <dimension ref="A1:G40"/>
  <sheetViews>
    <sheetView workbookViewId="0">
      <selection activeCell="L18" sqref="L18"/>
    </sheetView>
  </sheetViews>
  <sheetFormatPr defaultRowHeight="15" x14ac:dyDescent="0.25"/>
  <sheetData>
    <row r="1" spans="1:7" ht="15" customHeight="1" x14ac:dyDescent="0.25">
      <c r="A1" s="28" t="s">
        <v>42</v>
      </c>
      <c r="B1" s="29"/>
      <c r="C1" s="29"/>
      <c r="D1" s="29"/>
      <c r="E1" s="29"/>
      <c r="F1" s="29"/>
      <c r="G1" s="30"/>
    </row>
    <row r="2" spans="1:7" x14ac:dyDescent="0.25">
      <c r="A2" s="31"/>
      <c r="B2" s="32"/>
      <c r="C2" s="32"/>
      <c r="D2" s="32"/>
      <c r="E2" s="32"/>
      <c r="F2" s="32"/>
      <c r="G2" s="33"/>
    </row>
    <row r="3" spans="1:7" x14ac:dyDescent="0.25">
      <c r="A3" s="31"/>
      <c r="B3" s="32"/>
      <c r="C3" s="32"/>
      <c r="D3" s="32"/>
      <c r="E3" s="32"/>
      <c r="F3" s="32"/>
      <c r="G3" s="33"/>
    </row>
    <row r="4" spans="1:7" x14ac:dyDescent="0.25">
      <c r="A4" s="31"/>
      <c r="B4" s="32"/>
      <c r="C4" s="32"/>
      <c r="D4" s="32"/>
      <c r="E4" s="32"/>
      <c r="F4" s="32"/>
      <c r="G4" s="33"/>
    </row>
    <row r="5" spans="1:7" x14ac:dyDescent="0.25">
      <c r="A5" s="31"/>
      <c r="B5" s="32"/>
      <c r="C5" s="32"/>
      <c r="D5" s="32"/>
      <c r="E5" s="32"/>
      <c r="F5" s="32"/>
      <c r="G5" s="33"/>
    </row>
    <row r="6" spans="1:7" x14ac:dyDescent="0.25">
      <c r="A6" s="31"/>
      <c r="B6" s="32"/>
      <c r="C6" s="32"/>
      <c r="D6" s="32"/>
      <c r="E6" s="32"/>
      <c r="F6" s="32"/>
      <c r="G6" s="33"/>
    </row>
    <row r="7" spans="1:7" x14ac:dyDescent="0.25">
      <c r="A7" s="31"/>
      <c r="B7" s="32"/>
      <c r="C7" s="32"/>
      <c r="D7" s="32"/>
      <c r="E7" s="32"/>
      <c r="F7" s="32"/>
      <c r="G7" s="33"/>
    </row>
    <row r="8" spans="1:7" x14ac:dyDescent="0.25">
      <c r="A8" s="31"/>
      <c r="B8" s="32"/>
      <c r="C8" s="32"/>
      <c r="D8" s="32"/>
      <c r="E8" s="32"/>
      <c r="F8" s="32"/>
      <c r="G8" s="33"/>
    </row>
    <row r="9" spans="1:7" x14ac:dyDescent="0.25">
      <c r="A9" s="31"/>
      <c r="B9" s="32"/>
      <c r="C9" s="32"/>
      <c r="D9" s="32"/>
      <c r="E9" s="32"/>
      <c r="F9" s="32"/>
      <c r="G9" s="33"/>
    </row>
    <row r="10" spans="1:7" x14ac:dyDescent="0.25">
      <c r="A10" s="31"/>
      <c r="B10" s="32"/>
      <c r="C10" s="32"/>
      <c r="D10" s="32"/>
      <c r="E10" s="32"/>
      <c r="F10" s="32"/>
      <c r="G10" s="33"/>
    </row>
    <row r="11" spans="1:7" x14ac:dyDescent="0.25">
      <c r="A11" s="31"/>
      <c r="B11" s="32"/>
      <c r="C11" s="32"/>
      <c r="D11" s="32"/>
      <c r="E11" s="32"/>
      <c r="F11" s="32"/>
      <c r="G11" s="33"/>
    </row>
    <row r="12" spans="1:7" x14ac:dyDescent="0.25">
      <c r="A12" s="31"/>
      <c r="B12" s="32"/>
      <c r="C12" s="32"/>
      <c r="D12" s="32"/>
      <c r="E12" s="32"/>
      <c r="F12" s="32"/>
      <c r="G12" s="33"/>
    </row>
    <row r="13" spans="1:7" x14ac:dyDescent="0.25">
      <c r="A13" s="31"/>
      <c r="B13" s="32"/>
      <c r="C13" s="32"/>
      <c r="D13" s="32"/>
      <c r="E13" s="32"/>
      <c r="F13" s="32"/>
      <c r="G13" s="33"/>
    </row>
    <row r="14" spans="1:7" x14ac:dyDescent="0.25">
      <c r="A14" s="31"/>
      <c r="B14" s="32"/>
      <c r="C14" s="32"/>
      <c r="D14" s="32"/>
      <c r="E14" s="32"/>
      <c r="F14" s="32"/>
      <c r="G14" s="33"/>
    </row>
    <row r="15" spans="1:7" x14ac:dyDescent="0.25">
      <c r="A15" s="31"/>
      <c r="B15" s="32"/>
      <c r="C15" s="32"/>
      <c r="D15" s="32"/>
      <c r="E15" s="32"/>
      <c r="F15" s="32"/>
      <c r="G15" s="33"/>
    </row>
    <row r="16" spans="1:7" x14ac:dyDescent="0.25">
      <c r="A16" s="31"/>
      <c r="B16" s="32"/>
      <c r="C16" s="32"/>
      <c r="D16" s="32"/>
      <c r="E16" s="32"/>
      <c r="F16" s="32"/>
      <c r="G16" s="33"/>
    </row>
    <row r="17" spans="1:7" x14ac:dyDescent="0.25">
      <c r="A17" s="31"/>
      <c r="B17" s="32"/>
      <c r="C17" s="32"/>
      <c r="D17" s="32"/>
      <c r="E17" s="32"/>
      <c r="F17" s="32"/>
      <c r="G17" s="33"/>
    </row>
    <row r="18" spans="1:7" x14ac:dyDescent="0.25">
      <c r="A18" s="31"/>
      <c r="B18" s="32"/>
      <c r="C18" s="32"/>
      <c r="D18" s="32"/>
      <c r="E18" s="32"/>
      <c r="F18" s="32"/>
      <c r="G18" s="33"/>
    </row>
    <row r="19" spans="1:7" x14ac:dyDescent="0.25">
      <c r="A19" s="31"/>
      <c r="B19" s="32"/>
      <c r="C19" s="32"/>
      <c r="D19" s="32"/>
      <c r="E19" s="32"/>
      <c r="F19" s="32"/>
      <c r="G19" s="33"/>
    </row>
    <row r="20" spans="1:7" x14ac:dyDescent="0.25">
      <c r="A20" s="31"/>
      <c r="B20" s="32"/>
      <c r="C20" s="32"/>
      <c r="D20" s="32"/>
      <c r="E20" s="32"/>
      <c r="F20" s="32"/>
      <c r="G20" s="33"/>
    </row>
    <row r="21" spans="1:7" x14ac:dyDescent="0.25">
      <c r="A21" s="31"/>
      <c r="B21" s="32"/>
      <c r="C21" s="32"/>
      <c r="D21" s="32"/>
      <c r="E21" s="32"/>
      <c r="F21" s="32"/>
      <c r="G21" s="33"/>
    </row>
    <row r="22" spans="1:7" x14ac:dyDescent="0.25">
      <c r="A22" s="31"/>
      <c r="B22" s="32"/>
      <c r="C22" s="32"/>
      <c r="D22" s="32"/>
      <c r="E22" s="32"/>
      <c r="F22" s="32"/>
      <c r="G22" s="33"/>
    </row>
    <row r="23" spans="1:7" x14ac:dyDescent="0.25">
      <c r="A23" s="31"/>
      <c r="B23" s="32"/>
      <c r="C23" s="32"/>
      <c r="D23" s="32"/>
      <c r="E23" s="32"/>
      <c r="F23" s="32"/>
      <c r="G23" s="33"/>
    </row>
    <row r="24" spans="1:7" x14ac:dyDescent="0.25">
      <c r="A24" s="31"/>
      <c r="B24" s="32"/>
      <c r="C24" s="32"/>
      <c r="D24" s="32"/>
      <c r="E24" s="32"/>
      <c r="F24" s="32"/>
      <c r="G24" s="33"/>
    </row>
    <row r="25" spans="1:7" x14ac:dyDescent="0.25">
      <c r="A25" s="31"/>
      <c r="B25" s="32"/>
      <c r="C25" s="32"/>
      <c r="D25" s="32"/>
      <c r="E25" s="32"/>
      <c r="F25" s="32"/>
      <c r="G25" s="33"/>
    </row>
    <row r="26" spans="1:7" x14ac:dyDescent="0.25">
      <c r="A26" s="31"/>
      <c r="B26" s="32"/>
      <c r="C26" s="32"/>
      <c r="D26" s="32"/>
      <c r="E26" s="32"/>
      <c r="F26" s="32"/>
      <c r="G26" s="33"/>
    </row>
    <row r="27" spans="1:7" x14ac:dyDescent="0.25">
      <c r="A27" s="31"/>
      <c r="B27" s="32"/>
      <c r="C27" s="32"/>
      <c r="D27" s="32"/>
      <c r="E27" s="32"/>
      <c r="F27" s="32"/>
      <c r="G27" s="33"/>
    </row>
    <row r="28" spans="1:7" x14ac:dyDescent="0.25">
      <c r="A28" s="31"/>
      <c r="B28" s="32"/>
      <c r="C28" s="32"/>
      <c r="D28" s="32"/>
      <c r="E28" s="32"/>
      <c r="F28" s="32"/>
      <c r="G28" s="33"/>
    </row>
    <row r="29" spans="1:7" x14ac:dyDescent="0.25">
      <c r="A29" s="31"/>
      <c r="B29" s="32"/>
      <c r="C29" s="32"/>
      <c r="D29" s="32"/>
      <c r="E29" s="32"/>
      <c r="F29" s="32"/>
      <c r="G29" s="33"/>
    </row>
    <row r="30" spans="1:7" x14ac:dyDescent="0.25">
      <c r="A30" s="31"/>
      <c r="B30" s="32"/>
      <c r="C30" s="32"/>
      <c r="D30" s="32"/>
      <c r="E30" s="32"/>
      <c r="F30" s="32"/>
      <c r="G30" s="33"/>
    </row>
    <row r="31" spans="1:7" x14ac:dyDescent="0.25">
      <c r="A31" s="31"/>
      <c r="B31" s="32"/>
      <c r="C31" s="32"/>
      <c r="D31" s="32"/>
      <c r="E31" s="32"/>
      <c r="F31" s="32"/>
      <c r="G31" s="33"/>
    </row>
    <row r="32" spans="1:7" x14ac:dyDescent="0.25">
      <c r="A32" s="31"/>
      <c r="B32" s="32"/>
      <c r="C32" s="32"/>
      <c r="D32" s="32"/>
      <c r="E32" s="32"/>
      <c r="F32" s="32"/>
      <c r="G32" s="33"/>
    </row>
    <row r="33" spans="1:7" x14ac:dyDescent="0.25">
      <c r="A33" s="31"/>
      <c r="B33" s="32"/>
      <c r="C33" s="32"/>
      <c r="D33" s="32"/>
      <c r="E33" s="32"/>
      <c r="F33" s="32"/>
      <c r="G33" s="33"/>
    </row>
    <row r="34" spans="1:7" x14ac:dyDescent="0.25">
      <c r="A34" s="31"/>
      <c r="B34" s="32"/>
      <c r="C34" s="32"/>
      <c r="D34" s="32"/>
      <c r="E34" s="32"/>
      <c r="F34" s="32"/>
      <c r="G34" s="33"/>
    </row>
    <row r="35" spans="1:7" x14ac:dyDescent="0.25">
      <c r="A35" s="34"/>
      <c r="B35" s="35"/>
      <c r="C35" s="35"/>
      <c r="D35" s="35"/>
      <c r="E35" s="35"/>
      <c r="F35" s="35"/>
      <c r="G35" s="36"/>
    </row>
    <row r="36" spans="1:7" x14ac:dyDescent="0.25">
      <c r="A36" s="2"/>
      <c r="B36" s="2"/>
      <c r="C36" s="2"/>
      <c r="D36" s="2"/>
      <c r="E36" s="2"/>
      <c r="F36" s="2"/>
    </row>
    <row r="37" spans="1:7" x14ac:dyDescent="0.25">
      <c r="A37" s="2"/>
      <c r="B37" s="2"/>
      <c r="C37" s="2"/>
      <c r="D37" s="2"/>
      <c r="E37" s="2"/>
      <c r="F37" s="2"/>
    </row>
    <row r="38" spans="1:7" x14ac:dyDescent="0.25">
      <c r="A38" s="2"/>
      <c r="B38" s="2"/>
      <c r="C38" s="2"/>
      <c r="D38" s="2"/>
      <c r="E38" s="2"/>
      <c r="F38" s="2"/>
    </row>
    <row r="39" spans="1:7" x14ac:dyDescent="0.25">
      <c r="A39" s="2"/>
      <c r="B39" s="2"/>
      <c r="C39" s="2"/>
      <c r="D39" s="2"/>
      <c r="E39" s="2"/>
      <c r="F39" s="2"/>
    </row>
    <row r="40" spans="1:7" x14ac:dyDescent="0.25">
      <c r="A40" s="2"/>
      <c r="B40" s="2"/>
      <c r="C40" s="2"/>
      <c r="D40" s="2"/>
      <c r="E40" s="2"/>
      <c r="F40" s="2"/>
    </row>
  </sheetData>
  <mergeCells count="1">
    <mergeCell ref="A1:G3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T31"/>
  <sheetViews>
    <sheetView workbookViewId="0">
      <selection activeCell="A3" sqref="A3"/>
    </sheetView>
  </sheetViews>
  <sheetFormatPr defaultRowHeight="15" x14ac:dyDescent="0.25"/>
  <cols>
    <col min="1" max="1" width="15.7109375" customWidth="1"/>
    <col min="2" max="2" width="22.42578125" customWidth="1"/>
    <col min="3" max="3" width="12.7109375" bestFit="1" customWidth="1"/>
    <col min="9" max="9" width="22" customWidth="1"/>
    <col min="15" max="15" width="22" customWidth="1"/>
  </cols>
  <sheetData>
    <row r="2" spans="1:20" x14ac:dyDescent="0.25">
      <c r="A2" s="1"/>
      <c r="B2" s="1"/>
    </row>
    <row r="3" spans="1:20" x14ac:dyDescent="0.25">
      <c r="A3" s="3" t="s">
        <v>45</v>
      </c>
      <c r="B3" s="1" t="s">
        <v>39</v>
      </c>
      <c r="C3" s="5">
        <v>0.5</v>
      </c>
      <c r="D3" s="3" t="s">
        <v>5</v>
      </c>
      <c r="H3" s="3"/>
      <c r="I3" s="1"/>
      <c r="J3" s="7"/>
      <c r="K3" s="3"/>
      <c r="N3" s="3"/>
      <c r="O3" s="1"/>
      <c r="P3" s="7"/>
      <c r="Q3" s="3"/>
      <c r="T3" s="4"/>
    </row>
    <row r="4" spans="1:20" x14ac:dyDescent="0.25">
      <c r="A4" s="3" t="s">
        <v>8</v>
      </c>
      <c r="B4" s="1" t="s">
        <v>41</v>
      </c>
      <c r="C4">
        <v>120</v>
      </c>
      <c r="D4" s="3" t="s">
        <v>11</v>
      </c>
      <c r="H4" s="3"/>
      <c r="I4" s="1"/>
      <c r="K4" s="3"/>
      <c r="N4" s="3"/>
      <c r="O4" s="1"/>
      <c r="Q4" s="3"/>
    </row>
    <row r="5" spans="1:20" x14ac:dyDescent="0.25">
      <c r="A5" s="3" t="s">
        <v>9</v>
      </c>
      <c r="B5" s="1" t="s">
        <v>40</v>
      </c>
      <c r="C5">
        <f>180-90-C4/2</f>
        <v>30</v>
      </c>
      <c r="D5" s="3" t="s">
        <v>11</v>
      </c>
      <c r="H5" s="3"/>
      <c r="I5" s="1"/>
      <c r="K5" s="3"/>
      <c r="N5" s="3"/>
      <c r="O5" s="1"/>
      <c r="Q5" s="3"/>
    </row>
    <row r="6" spans="1:20" x14ac:dyDescent="0.25">
      <c r="A6" s="3"/>
      <c r="B6" s="1"/>
      <c r="D6" s="3"/>
      <c r="H6" s="3"/>
      <c r="I6" s="1"/>
      <c r="K6" s="3"/>
      <c r="N6" s="3"/>
      <c r="O6" s="1"/>
      <c r="Q6" s="3"/>
    </row>
    <row r="7" spans="1:20" x14ac:dyDescent="0.25">
      <c r="A7" s="3" t="s">
        <v>19</v>
      </c>
      <c r="B7" s="1" t="s">
        <v>10</v>
      </c>
      <c r="C7">
        <f>(SIN(RADIANS(C4/2))*C3)/SIN((RADIANS(C5)))</f>
        <v>0.86602540378443871</v>
      </c>
      <c r="D7" s="3" t="s">
        <v>5</v>
      </c>
      <c r="H7" s="3"/>
      <c r="I7" s="1"/>
      <c r="K7" s="3"/>
      <c r="N7" s="3"/>
      <c r="O7" s="1"/>
      <c r="Q7" s="3"/>
    </row>
    <row r="8" spans="1:20" x14ac:dyDescent="0.25">
      <c r="A8" s="3" t="s">
        <v>8</v>
      </c>
      <c r="B8" s="1" t="s">
        <v>20</v>
      </c>
      <c r="C8">
        <f>(C7)^2*3.14159</f>
        <v>2.3561925000000001</v>
      </c>
      <c r="D8" s="3" t="s">
        <v>21</v>
      </c>
      <c r="H8" s="3"/>
      <c r="I8" s="1"/>
      <c r="K8" s="3"/>
      <c r="N8" s="3"/>
      <c r="O8" s="1"/>
      <c r="Q8" s="3"/>
    </row>
    <row r="9" spans="1:20" x14ac:dyDescent="0.25">
      <c r="A9" s="3" t="s">
        <v>13</v>
      </c>
      <c r="B9" s="1" t="s">
        <v>12</v>
      </c>
      <c r="C9">
        <v>13.5</v>
      </c>
      <c r="D9" s="3" t="s">
        <v>0</v>
      </c>
      <c r="H9" s="3"/>
      <c r="I9" s="1"/>
      <c r="K9" s="3"/>
      <c r="N9" s="3"/>
      <c r="O9" s="1"/>
      <c r="Q9" s="3"/>
    </row>
    <row r="10" spans="1:20" x14ac:dyDescent="0.25">
      <c r="A10" s="3"/>
      <c r="B10" s="1"/>
      <c r="H10" s="3"/>
      <c r="I10" s="1"/>
      <c r="N10" s="3"/>
      <c r="O10" s="1"/>
    </row>
    <row r="11" spans="1:20" x14ac:dyDescent="0.25">
      <c r="A11" s="3" t="s">
        <v>1</v>
      </c>
      <c r="B11" s="1" t="s">
        <v>22</v>
      </c>
      <c r="C11">
        <f>C9/((C7)^2*3.14159)</f>
        <v>5.7295827908797774</v>
      </c>
      <c r="D11" t="s">
        <v>4</v>
      </c>
      <c r="H11" s="3"/>
      <c r="I11" s="1"/>
      <c r="N11" s="3"/>
      <c r="O11" s="1"/>
    </row>
    <row r="12" spans="1:20" x14ac:dyDescent="0.25">
      <c r="A12" s="1"/>
      <c r="B12" s="1"/>
    </row>
    <row r="13" spans="1:20" x14ac:dyDescent="0.25">
      <c r="A13" s="1" t="s">
        <v>24</v>
      </c>
      <c r="B13" s="1" t="s">
        <v>23</v>
      </c>
      <c r="C13">
        <f>(85+92)/2</f>
        <v>88.5</v>
      </c>
      <c r="D13" t="s">
        <v>7</v>
      </c>
    </row>
    <row r="14" spans="1:20" x14ac:dyDescent="0.25">
      <c r="A14" s="1"/>
      <c r="B14" s="1" t="s">
        <v>25</v>
      </c>
      <c r="C14">
        <f>(92+97)/2</f>
        <v>94.5</v>
      </c>
      <c r="D14" t="s">
        <v>7</v>
      </c>
    </row>
    <row r="15" spans="1:20" x14ac:dyDescent="0.25">
      <c r="A15" s="1"/>
      <c r="B15" s="1" t="s">
        <v>26</v>
      </c>
      <c r="C15">
        <f>(97+100)/2</f>
        <v>98.5</v>
      </c>
      <c r="D15" t="s">
        <v>7</v>
      </c>
    </row>
    <row r="16" spans="1:20" x14ac:dyDescent="0.25">
      <c r="B16" s="1" t="s">
        <v>27</v>
      </c>
      <c r="C16">
        <f>(100+96)/2</f>
        <v>98</v>
      </c>
      <c r="D16" t="s">
        <v>7</v>
      </c>
    </row>
    <row r="17" spans="1:10" x14ac:dyDescent="0.25">
      <c r="B17" s="1" t="s">
        <v>28</v>
      </c>
      <c r="C17">
        <f>(96+80)/2</f>
        <v>88</v>
      </c>
      <c r="D17" t="s">
        <v>7</v>
      </c>
    </row>
    <row r="18" spans="1:10" x14ac:dyDescent="0.25">
      <c r="B18" s="1" t="s">
        <v>29</v>
      </c>
      <c r="C18">
        <f>(80+50)/2</f>
        <v>65</v>
      </c>
      <c r="D18" t="s">
        <v>7</v>
      </c>
      <c r="E18" s="10"/>
      <c r="F18" s="10"/>
      <c r="G18" s="10"/>
      <c r="H18" s="10"/>
      <c r="I18" s="10"/>
    </row>
    <row r="19" spans="1:10" ht="18.75" x14ac:dyDescent="0.3">
      <c r="B19" s="1" t="s">
        <v>30</v>
      </c>
      <c r="C19">
        <f>AVERAGE(C13:C18)</f>
        <v>88.75</v>
      </c>
      <c r="D19" t="s">
        <v>7</v>
      </c>
      <c r="E19" s="11"/>
      <c r="F19" s="11"/>
      <c r="G19" s="11"/>
      <c r="H19" s="11"/>
      <c r="I19" s="10"/>
      <c r="J19" s="8"/>
    </row>
    <row r="20" spans="1:10" x14ac:dyDescent="0.25">
      <c r="E20" s="11"/>
      <c r="F20" s="11"/>
      <c r="G20" s="11"/>
      <c r="H20" s="11"/>
      <c r="I20" s="10"/>
    </row>
    <row r="21" spans="1:10" x14ac:dyDescent="0.25">
      <c r="A21" t="s">
        <v>31</v>
      </c>
      <c r="B21" s="1" t="s">
        <v>32</v>
      </c>
      <c r="C21">
        <f xml:space="preserve"> C11*(C19/100)</f>
        <v>5.0850047269058019</v>
      </c>
      <c r="E21" s="10"/>
      <c r="F21" s="10"/>
      <c r="G21" s="10"/>
      <c r="H21" s="10"/>
      <c r="I21" s="10"/>
    </row>
    <row r="23" spans="1:10" x14ac:dyDescent="0.25">
      <c r="A23" t="s">
        <v>6</v>
      </c>
      <c r="B23" s="9" t="s">
        <v>35</v>
      </c>
      <c r="C23">
        <f>0.9*C21</f>
        <v>4.5765042542152221</v>
      </c>
    </row>
    <row r="25" spans="1:10" x14ac:dyDescent="0.25">
      <c r="A25" t="s">
        <v>33</v>
      </c>
      <c r="B25" t="s">
        <v>34</v>
      </c>
      <c r="C25">
        <f>0.8*C23</f>
        <v>3.6612034033721779</v>
      </c>
    </row>
    <row r="27" spans="1:10" x14ac:dyDescent="0.25">
      <c r="A27" t="s">
        <v>36</v>
      </c>
      <c r="B27" t="s">
        <v>37</v>
      </c>
      <c r="C27">
        <f>0.92*C25</f>
        <v>3.3683071311024038</v>
      </c>
    </row>
    <row r="29" spans="1:10" x14ac:dyDescent="0.25">
      <c r="A29" s="6" t="s">
        <v>14</v>
      </c>
      <c r="B29" t="s">
        <v>15</v>
      </c>
      <c r="C29">
        <f>C27</f>
        <v>3.3683071311024038</v>
      </c>
      <c r="D29" t="s">
        <v>4</v>
      </c>
    </row>
    <row r="30" spans="1:10" x14ac:dyDescent="0.25">
      <c r="A30" s="1" t="s">
        <v>2</v>
      </c>
      <c r="B30" t="s">
        <v>18</v>
      </c>
      <c r="C30">
        <v>1</v>
      </c>
      <c r="D30" t="s">
        <v>17</v>
      </c>
    </row>
    <row r="31" spans="1:10" x14ac:dyDescent="0.25">
      <c r="A31" s="1" t="s">
        <v>16</v>
      </c>
      <c r="B31" t="s">
        <v>38</v>
      </c>
      <c r="C31">
        <f>C29*C30</f>
        <v>3.3683071311024038</v>
      </c>
      <c r="D31" t="s">
        <v>3</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68CF2-D773-4CF3-8EFC-256A29C5EFEF}">
  <dimension ref="A2:T31"/>
  <sheetViews>
    <sheetView workbookViewId="0">
      <selection activeCell="A3" sqref="A3"/>
    </sheetView>
  </sheetViews>
  <sheetFormatPr defaultRowHeight="15" x14ac:dyDescent="0.25"/>
  <cols>
    <col min="1" max="1" width="15.7109375" customWidth="1"/>
    <col min="2" max="2" width="22.42578125" customWidth="1"/>
    <col min="3" max="3" width="12.7109375" bestFit="1" customWidth="1"/>
    <col min="9" max="9" width="22" customWidth="1"/>
    <col min="15" max="15" width="22" customWidth="1"/>
  </cols>
  <sheetData>
    <row r="2" spans="1:20" x14ac:dyDescent="0.25">
      <c r="A2" s="1"/>
      <c r="B2" s="1"/>
    </row>
    <row r="3" spans="1:20" x14ac:dyDescent="0.25">
      <c r="A3" s="3" t="s">
        <v>45</v>
      </c>
      <c r="B3" s="1" t="s">
        <v>39</v>
      </c>
      <c r="C3" s="5">
        <v>10</v>
      </c>
      <c r="D3" s="3" t="s">
        <v>5</v>
      </c>
      <c r="H3" s="3"/>
      <c r="I3" s="1"/>
      <c r="J3" s="7"/>
      <c r="K3" s="3"/>
      <c r="N3" s="3"/>
      <c r="O3" s="1"/>
      <c r="P3" s="7"/>
      <c r="Q3" s="3"/>
      <c r="T3" s="4"/>
    </row>
    <row r="4" spans="1:20" x14ac:dyDescent="0.25">
      <c r="A4" s="3" t="s">
        <v>8</v>
      </c>
      <c r="B4" s="1" t="s">
        <v>41</v>
      </c>
      <c r="C4">
        <v>120</v>
      </c>
      <c r="D4" s="3" t="s">
        <v>11</v>
      </c>
      <c r="H4" s="3"/>
      <c r="I4" s="1"/>
      <c r="K4" s="3"/>
      <c r="N4" s="3"/>
      <c r="O4" s="1"/>
      <c r="Q4" s="3"/>
    </row>
    <row r="5" spans="1:20" x14ac:dyDescent="0.25">
      <c r="A5" s="3" t="s">
        <v>9</v>
      </c>
      <c r="B5" s="1" t="s">
        <v>40</v>
      </c>
      <c r="C5">
        <f>180-90-C4/2</f>
        <v>30</v>
      </c>
      <c r="D5" s="3" t="s">
        <v>11</v>
      </c>
      <c r="H5" s="3"/>
      <c r="I5" s="1"/>
      <c r="K5" s="3"/>
      <c r="N5" s="3"/>
      <c r="O5" s="1"/>
      <c r="Q5" s="3"/>
    </row>
    <row r="6" spans="1:20" x14ac:dyDescent="0.25">
      <c r="A6" s="3"/>
      <c r="B6" s="1"/>
      <c r="D6" s="3"/>
      <c r="H6" s="3"/>
      <c r="I6" s="1"/>
      <c r="K6" s="3"/>
      <c r="N6" s="3"/>
      <c r="O6" s="1"/>
      <c r="Q6" s="3"/>
    </row>
    <row r="7" spans="1:20" x14ac:dyDescent="0.25">
      <c r="A7" s="3" t="s">
        <v>19</v>
      </c>
      <c r="B7" s="1" t="s">
        <v>10</v>
      </c>
      <c r="C7">
        <f>(SIN(RADIANS(C4/2))*C3)/SIN((RADIANS(C5)))</f>
        <v>17.320508075688775</v>
      </c>
      <c r="D7" s="3" t="s">
        <v>5</v>
      </c>
      <c r="H7" s="3"/>
      <c r="I7" s="1"/>
      <c r="K7" s="3"/>
      <c r="N7" s="3"/>
      <c r="O7" s="1"/>
      <c r="Q7" s="3"/>
    </row>
    <row r="8" spans="1:20" x14ac:dyDescent="0.25">
      <c r="A8" s="3" t="s">
        <v>8</v>
      </c>
      <c r="B8" s="1" t="s">
        <v>20</v>
      </c>
      <c r="C8">
        <f>(C7)^2*3.14159</f>
        <v>942.47700000000009</v>
      </c>
      <c r="D8" s="3" t="s">
        <v>21</v>
      </c>
      <c r="H8" s="3"/>
      <c r="I8" s="1"/>
      <c r="K8" s="3"/>
      <c r="N8" s="3"/>
      <c r="O8" s="1"/>
      <c r="Q8" s="3"/>
    </row>
    <row r="9" spans="1:20" x14ac:dyDescent="0.25">
      <c r="A9" s="3" t="s">
        <v>13</v>
      </c>
      <c r="B9" s="1" t="s">
        <v>12</v>
      </c>
      <c r="C9">
        <v>16.3</v>
      </c>
      <c r="D9" s="3" t="s">
        <v>0</v>
      </c>
      <c r="H9" s="3"/>
      <c r="I9" s="1"/>
      <c r="K9" s="3"/>
      <c r="N9" s="3"/>
      <c r="O9" s="1"/>
      <c r="Q9" s="3"/>
    </row>
    <row r="10" spans="1:20" x14ac:dyDescent="0.25">
      <c r="A10" s="3"/>
      <c r="B10" s="1"/>
      <c r="H10" s="3"/>
      <c r="I10" s="1"/>
      <c r="N10" s="3"/>
      <c r="O10" s="1"/>
    </row>
    <row r="11" spans="1:20" x14ac:dyDescent="0.25">
      <c r="A11" s="3" t="s">
        <v>1</v>
      </c>
      <c r="B11" s="1" t="s">
        <v>22</v>
      </c>
      <c r="C11">
        <f>C9/((C7)^2*3.14159)</f>
        <v>1.7294851757655622E-2</v>
      </c>
      <c r="D11" t="s">
        <v>4</v>
      </c>
      <c r="H11" s="3"/>
      <c r="I11" s="1"/>
      <c r="N11" s="3"/>
      <c r="O11" s="1"/>
    </row>
    <row r="12" spans="1:20" x14ac:dyDescent="0.25">
      <c r="A12" s="1"/>
      <c r="B12" s="1"/>
    </row>
    <row r="13" spans="1:20" x14ac:dyDescent="0.25">
      <c r="A13" s="1" t="s">
        <v>24</v>
      </c>
      <c r="B13" s="1" t="s">
        <v>23</v>
      </c>
      <c r="C13">
        <f>(85+92)/2</f>
        <v>88.5</v>
      </c>
      <c r="D13" t="s">
        <v>7</v>
      </c>
    </row>
    <row r="14" spans="1:20" x14ac:dyDescent="0.25">
      <c r="A14" s="1"/>
      <c r="B14" s="1" t="s">
        <v>25</v>
      </c>
      <c r="C14">
        <f>(92+97)/2</f>
        <v>94.5</v>
      </c>
      <c r="D14" t="s">
        <v>7</v>
      </c>
    </row>
    <row r="15" spans="1:20" x14ac:dyDescent="0.25">
      <c r="A15" s="1"/>
      <c r="B15" s="1" t="s">
        <v>26</v>
      </c>
      <c r="C15">
        <f>(97+100)/2</f>
        <v>98.5</v>
      </c>
      <c r="D15" t="s">
        <v>7</v>
      </c>
    </row>
    <row r="16" spans="1:20" x14ac:dyDescent="0.25">
      <c r="B16" s="1" t="s">
        <v>27</v>
      </c>
      <c r="C16">
        <f>(100+96)/2</f>
        <v>98</v>
      </c>
      <c r="D16" t="s">
        <v>7</v>
      </c>
    </row>
    <row r="17" spans="1:10" x14ac:dyDescent="0.25">
      <c r="B17" s="1" t="s">
        <v>28</v>
      </c>
      <c r="C17">
        <f>(96+80)/2</f>
        <v>88</v>
      </c>
      <c r="D17" t="s">
        <v>7</v>
      </c>
    </row>
    <row r="18" spans="1:10" x14ac:dyDescent="0.25">
      <c r="B18" s="1" t="s">
        <v>29</v>
      </c>
      <c r="C18">
        <f>(80+50)/2</f>
        <v>65</v>
      </c>
      <c r="D18" t="s">
        <v>7</v>
      </c>
      <c r="E18" s="10"/>
      <c r="F18" s="10"/>
      <c r="G18" s="10"/>
      <c r="H18" s="10"/>
      <c r="I18" s="10"/>
    </row>
    <row r="19" spans="1:10" ht="18.75" x14ac:dyDescent="0.3">
      <c r="B19" s="1" t="s">
        <v>30</v>
      </c>
      <c r="C19">
        <f>AVERAGE(C13:C18)</f>
        <v>88.75</v>
      </c>
      <c r="D19" t="s">
        <v>7</v>
      </c>
      <c r="E19" s="11"/>
      <c r="F19" s="11"/>
      <c r="G19" s="11"/>
      <c r="H19" s="11"/>
      <c r="I19" s="10"/>
      <c r="J19" s="8"/>
    </row>
    <row r="20" spans="1:10" x14ac:dyDescent="0.25">
      <c r="E20" s="11"/>
      <c r="F20" s="11"/>
      <c r="G20" s="11"/>
      <c r="H20" s="11"/>
      <c r="I20" s="10"/>
    </row>
    <row r="21" spans="1:10" x14ac:dyDescent="0.25">
      <c r="A21" t="s">
        <v>31</v>
      </c>
      <c r="B21" s="1" t="s">
        <v>32</v>
      </c>
      <c r="C21">
        <f xml:space="preserve"> C11*(C19/100)</f>
        <v>1.5349180934919365E-2</v>
      </c>
      <c r="E21" s="10"/>
      <c r="F21" s="10"/>
      <c r="G21" s="10"/>
      <c r="H21" s="10"/>
      <c r="I21" s="10"/>
    </row>
    <row r="23" spans="1:10" x14ac:dyDescent="0.25">
      <c r="A23" t="s">
        <v>6</v>
      </c>
      <c r="B23" s="9" t="s">
        <v>35</v>
      </c>
      <c r="C23">
        <f>0.9*C21</f>
        <v>1.3814262841427428E-2</v>
      </c>
    </row>
    <row r="25" spans="1:10" x14ac:dyDescent="0.25">
      <c r="A25" t="s">
        <v>33</v>
      </c>
      <c r="B25" t="s">
        <v>34</v>
      </c>
      <c r="C25">
        <f>0.8*C23</f>
        <v>1.1051410273141944E-2</v>
      </c>
    </row>
    <row r="27" spans="1:10" x14ac:dyDescent="0.25">
      <c r="A27" t="s">
        <v>36</v>
      </c>
      <c r="B27" t="s">
        <v>37</v>
      </c>
      <c r="C27">
        <f>0.92*C25</f>
        <v>1.0167297451290589E-2</v>
      </c>
    </row>
    <row r="29" spans="1:10" x14ac:dyDescent="0.25">
      <c r="A29" s="6" t="s">
        <v>14</v>
      </c>
      <c r="B29" t="s">
        <v>15</v>
      </c>
      <c r="C29">
        <f>C27</f>
        <v>1.0167297451290589E-2</v>
      </c>
      <c r="D29" t="s">
        <v>4</v>
      </c>
    </row>
    <row r="30" spans="1:10" x14ac:dyDescent="0.25">
      <c r="A30" s="1" t="s">
        <v>2</v>
      </c>
      <c r="B30" t="s">
        <v>18</v>
      </c>
      <c r="C30">
        <v>1</v>
      </c>
      <c r="D30" t="s">
        <v>17</v>
      </c>
    </row>
    <row r="31" spans="1:10" x14ac:dyDescent="0.25">
      <c r="A31" s="1" t="s">
        <v>16</v>
      </c>
      <c r="B31" t="s">
        <v>38</v>
      </c>
      <c r="C31">
        <f>C29*C30</f>
        <v>1.0167297451290589E-2</v>
      </c>
      <c r="D31" t="s">
        <v>3</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2A069-DCE6-43E2-BD29-AA265BA01B58}">
  <dimension ref="A2:T38"/>
  <sheetViews>
    <sheetView zoomScale="85" zoomScaleNormal="85" workbookViewId="0">
      <selection activeCell="A3" sqref="A3"/>
    </sheetView>
  </sheetViews>
  <sheetFormatPr defaultRowHeight="15" x14ac:dyDescent="0.25"/>
  <cols>
    <col min="1" max="1" width="15.7109375" customWidth="1"/>
    <col min="2" max="2" width="22.42578125" customWidth="1"/>
    <col min="3" max="3" width="12.7109375" bestFit="1" customWidth="1"/>
    <col min="6" max="6" width="15.7109375" customWidth="1"/>
    <col min="7" max="7" width="22.42578125" customWidth="1"/>
    <col min="8" max="8" width="12.7109375" bestFit="1" customWidth="1"/>
    <col min="12" max="12" width="15.7109375" customWidth="1"/>
    <col min="13" max="13" width="22.42578125" customWidth="1"/>
    <col min="14" max="14" width="12.7109375" bestFit="1" customWidth="1"/>
  </cols>
  <sheetData>
    <row r="2" spans="1:20" x14ac:dyDescent="0.25">
      <c r="A2" s="1"/>
      <c r="B2" s="1"/>
      <c r="G2" s="13"/>
      <c r="H2" s="13"/>
      <c r="I2" s="13"/>
      <c r="J2" s="13"/>
      <c r="K2" s="13"/>
      <c r="L2" s="13"/>
      <c r="M2" s="13"/>
      <c r="N2" s="13"/>
    </row>
    <row r="3" spans="1:20" x14ac:dyDescent="0.25">
      <c r="A3" s="3" t="s">
        <v>45</v>
      </c>
      <c r="B3" s="1" t="s">
        <v>39</v>
      </c>
      <c r="C3" s="5">
        <v>20</v>
      </c>
      <c r="D3" s="3" t="s">
        <v>5</v>
      </c>
      <c r="F3" s="3"/>
      <c r="G3" s="14"/>
      <c r="H3" s="7"/>
      <c r="I3" s="15"/>
      <c r="J3" s="7"/>
      <c r="K3" s="15"/>
      <c r="L3" s="15"/>
      <c r="M3" s="14"/>
      <c r="N3" s="7"/>
      <c r="O3" s="3"/>
      <c r="P3" s="7"/>
      <c r="Q3" s="3"/>
      <c r="T3" s="4"/>
    </row>
    <row r="4" spans="1:20" x14ac:dyDescent="0.25">
      <c r="A4" s="3" t="s">
        <v>8</v>
      </c>
      <c r="B4" s="1" t="s">
        <v>41</v>
      </c>
      <c r="C4">
        <v>120</v>
      </c>
      <c r="D4" s="3" t="s">
        <v>11</v>
      </c>
      <c r="F4" s="3"/>
      <c r="G4" s="1"/>
      <c r="I4" s="3"/>
      <c r="K4" s="3"/>
      <c r="L4" s="3"/>
      <c r="M4" s="1"/>
      <c r="O4" s="3"/>
      <c r="Q4" s="3"/>
    </row>
    <row r="5" spans="1:20" x14ac:dyDescent="0.25">
      <c r="A5" s="3" t="s">
        <v>9</v>
      </c>
      <c r="B5" s="1" t="s">
        <v>40</v>
      </c>
      <c r="C5">
        <f>180-90-C4/2</f>
        <v>30</v>
      </c>
      <c r="D5" s="3" t="s">
        <v>11</v>
      </c>
      <c r="F5" s="3"/>
      <c r="G5" s="1"/>
      <c r="I5" s="3"/>
      <c r="K5" s="3"/>
      <c r="L5" s="3"/>
      <c r="M5" s="1"/>
      <c r="O5" s="3"/>
      <c r="Q5" s="3"/>
    </row>
    <row r="6" spans="1:20" x14ac:dyDescent="0.25">
      <c r="A6" s="3"/>
      <c r="B6" s="1"/>
      <c r="D6" s="3"/>
      <c r="F6" s="3"/>
      <c r="G6" s="1"/>
      <c r="I6" s="3"/>
      <c r="K6" s="3"/>
      <c r="L6" s="3"/>
      <c r="M6" s="1"/>
      <c r="O6" s="3"/>
      <c r="Q6" s="3"/>
    </row>
    <row r="7" spans="1:20" x14ac:dyDescent="0.25">
      <c r="A7" s="3" t="s">
        <v>19</v>
      </c>
      <c r="B7" s="1" t="s">
        <v>10</v>
      </c>
      <c r="C7">
        <f>(SIN(RADIANS(C4/2))*C3)/SIN((RADIANS(C5)))</f>
        <v>34.641016151377549</v>
      </c>
      <c r="D7" s="3" t="s">
        <v>5</v>
      </c>
      <c r="F7" s="3"/>
      <c r="G7" s="1"/>
      <c r="I7" s="3"/>
      <c r="K7" s="3"/>
      <c r="L7" s="3"/>
      <c r="M7" s="1"/>
      <c r="O7" s="3"/>
      <c r="Q7" s="3"/>
    </row>
    <row r="8" spans="1:20" x14ac:dyDescent="0.25">
      <c r="A8" s="3" t="s">
        <v>8</v>
      </c>
      <c r="B8" s="1" t="s">
        <v>20</v>
      </c>
      <c r="C8">
        <f>(C7)^2*3.14159</f>
        <v>3769.9080000000004</v>
      </c>
      <c r="D8" s="3" t="s">
        <v>21</v>
      </c>
      <c r="F8" s="3"/>
      <c r="G8" s="1"/>
      <c r="I8" s="3"/>
      <c r="K8" s="3"/>
      <c r="L8" s="3"/>
      <c r="M8" s="1"/>
      <c r="O8" s="3"/>
      <c r="Q8" s="3"/>
    </row>
    <row r="9" spans="1:20" x14ac:dyDescent="0.25">
      <c r="A9" s="3" t="s">
        <v>13</v>
      </c>
      <c r="B9" s="1" t="s">
        <v>12</v>
      </c>
      <c r="C9">
        <v>16.3</v>
      </c>
      <c r="D9" s="3" t="s">
        <v>0</v>
      </c>
      <c r="F9" s="3"/>
      <c r="G9" s="1"/>
      <c r="I9" s="3"/>
      <c r="K9" s="3"/>
      <c r="L9" s="3"/>
      <c r="M9" s="1"/>
      <c r="O9" s="3"/>
      <c r="Q9" s="3"/>
    </row>
    <row r="10" spans="1:20" x14ac:dyDescent="0.25">
      <c r="A10" s="3"/>
      <c r="B10" s="1"/>
      <c r="F10" s="3"/>
      <c r="G10" s="1"/>
      <c r="L10" s="3"/>
      <c r="M10" s="1"/>
    </row>
    <row r="11" spans="1:20" x14ac:dyDescent="0.25">
      <c r="A11" s="3" t="s">
        <v>1</v>
      </c>
      <c r="B11" s="1" t="s">
        <v>22</v>
      </c>
      <c r="C11">
        <f>C9/((C7)^2*3.14159)</f>
        <v>4.3237129394139056E-3</v>
      </c>
      <c r="D11" t="s">
        <v>4</v>
      </c>
      <c r="F11" s="3"/>
      <c r="G11" s="1"/>
      <c r="L11" s="3"/>
      <c r="M11" s="1"/>
    </row>
    <row r="12" spans="1:20" x14ac:dyDescent="0.25">
      <c r="A12" s="1"/>
      <c r="B12" s="1"/>
      <c r="F12" s="1"/>
      <c r="G12" s="1"/>
      <c r="L12" s="1"/>
      <c r="M12" s="1"/>
    </row>
    <row r="13" spans="1:20" x14ac:dyDescent="0.25">
      <c r="A13" s="1" t="s">
        <v>24</v>
      </c>
      <c r="B13" s="1" t="s">
        <v>23</v>
      </c>
      <c r="C13">
        <f>(85+92)/2</f>
        <v>88.5</v>
      </c>
      <c r="D13" t="s">
        <v>7</v>
      </c>
      <c r="F13" s="1"/>
      <c r="G13" s="1"/>
      <c r="L13" s="1"/>
      <c r="M13" s="1"/>
    </row>
    <row r="14" spans="1:20" x14ac:dyDescent="0.25">
      <c r="A14" s="1"/>
      <c r="B14" s="1" t="s">
        <v>25</v>
      </c>
      <c r="C14">
        <f>(92+97)/2</f>
        <v>94.5</v>
      </c>
      <c r="D14" t="s">
        <v>7</v>
      </c>
      <c r="F14" s="1"/>
      <c r="G14" s="1"/>
      <c r="L14" s="1"/>
      <c r="M14" s="1"/>
    </row>
    <row r="15" spans="1:20" x14ac:dyDescent="0.25">
      <c r="A15" s="1"/>
      <c r="B15" s="1" t="s">
        <v>26</v>
      </c>
      <c r="C15">
        <f>(97+100)/2</f>
        <v>98.5</v>
      </c>
      <c r="D15" t="s">
        <v>7</v>
      </c>
      <c r="F15" s="1"/>
      <c r="G15" s="1"/>
      <c r="L15" s="1"/>
      <c r="M15" s="1"/>
    </row>
    <row r="16" spans="1:20" x14ac:dyDescent="0.25">
      <c r="B16" s="1" t="s">
        <v>27</v>
      </c>
      <c r="C16">
        <f>(100+96)/2</f>
        <v>98</v>
      </c>
      <c r="D16" t="s">
        <v>7</v>
      </c>
      <c r="G16" s="1"/>
      <c r="M16" s="1"/>
    </row>
    <row r="17" spans="1:13" x14ac:dyDescent="0.25">
      <c r="B17" s="1" t="s">
        <v>28</v>
      </c>
      <c r="C17">
        <f>(96+80)/2</f>
        <v>88</v>
      </c>
      <c r="D17" t="s">
        <v>7</v>
      </c>
      <c r="G17" s="1"/>
      <c r="M17" s="1"/>
    </row>
    <row r="18" spans="1:13" x14ac:dyDescent="0.25">
      <c r="B18" s="1" t="s">
        <v>29</v>
      </c>
      <c r="C18">
        <f>(80+50)/2</f>
        <v>65</v>
      </c>
      <c r="D18" t="s">
        <v>7</v>
      </c>
      <c r="E18" s="10"/>
      <c r="G18" s="1"/>
      <c r="M18" s="1"/>
    </row>
    <row r="19" spans="1:13" ht="18.75" x14ac:dyDescent="0.3">
      <c r="B19" s="1" t="s">
        <v>30</v>
      </c>
      <c r="C19">
        <f>AVERAGE(C13:C18)</f>
        <v>88.75</v>
      </c>
      <c r="D19" t="s">
        <v>7</v>
      </c>
      <c r="E19" s="11"/>
      <c r="G19" s="1"/>
      <c r="J19" s="8"/>
      <c r="M19" s="1"/>
    </row>
    <row r="20" spans="1:13" x14ac:dyDescent="0.25">
      <c r="E20" s="11"/>
    </row>
    <row r="21" spans="1:13" x14ac:dyDescent="0.25">
      <c r="A21" t="s">
        <v>31</v>
      </c>
      <c r="B21" s="1" t="s">
        <v>32</v>
      </c>
      <c r="C21">
        <f xml:space="preserve"> C11*(C19/100)</f>
        <v>3.8372952337298412E-3</v>
      </c>
      <c r="E21" s="10"/>
      <c r="G21" s="1"/>
      <c r="M21" s="1"/>
    </row>
    <row r="23" spans="1:13" x14ac:dyDescent="0.25">
      <c r="A23" t="s">
        <v>6</v>
      </c>
      <c r="B23" s="9" t="s">
        <v>35</v>
      </c>
      <c r="C23">
        <f>0.9*C21</f>
        <v>3.4535657103568571E-3</v>
      </c>
      <c r="G23" s="9"/>
      <c r="M23" s="9"/>
    </row>
    <row r="25" spans="1:13" x14ac:dyDescent="0.25">
      <c r="A25" t="s">
        <v>33</v>
      </c>
      <c r="B25" t="s">
        <v>34</v>
      </c>
      <c r="C25">
        <f>0.8*C23</f>
        <v>2.762852568285486E-3</v>
      </c>
    </row>
    <row r="27" spans="1:13" x14ac:dyDescent="0.25">
      <c r="A27" t="s">
        <v>36</v>
      </c>
      <c r="B27" t="s">
        <v>37</v>
      </c>
      <c r="C27">
        <f>0.92*C25</f>
        <v>2.5418243628226472E-3</v>
      </c>
    </row>
    <row r="29" spans="1:13" x14ac:dyDescent="0.25">
      <c r="A29" t="s">
        <v>43</v>
      </c>
      <c r="B29" s="3" t="s">
        <v>44</v>
      </c>
      <c r="C29">
        <f>0.73*C27</f>
        <v>1.8555317848605324E-3</v>
      </c>
      <c r="G29" s="3"/>
      <c r="M29" s="3"/>
    </row>
    <row r="31" spans="1:13" x14ac:dyDescent="0.25">
      <c r="A31" s="6" t="s">
        <v>14</v>
      </c>
      <c r="B31" t="s">
        <v>15</v>
      </c>
      <c r="C31">
        <f>C27+C29</f>
        <v>4.3973561476831798E-3</v>
      </c>
      <c r="D31" t="s">
        <v>4</v>
      </c>
      <c r="F31" s="6"/>
      <c r="L31" s="6"/>
    </row>
    <row r="32" spans="1:13" x14ac:dyDescent="0.25">
      <c r="A32" s="1" t="s">
        <v>2</v>
      </c>
      <c r="B32" t="s">
        <v>18</v>
      </c>
      <c r="C32">
        <v>0.03</v>
      </c>
      <c r="D32" t="s">
        <v>17</v>
      </c>
      <c r="F32" s="1"/>
      <c r="L32" s="1"/>
    </row>
    <row r="33" spans="1:12" x14ac:dyDescent="0.25">
      <c r="A33" s="1" t="s">
        <v>16</v>
      </c>
      <c r="B33" t="s">
        <v>38</v>
      </c>
      <c r="C33">
        <f>C31*C32</f>
        <v>1.3192068443049538E-4</v>
      </c>
      <c r="D33" t="s">
        <v>3</v>
      </c>
      <c r="F33" s="1"/>
      <c r="L33" s="1"/>
    </row>
    <row r="38" spans="1:12" x14ac:dyDescent="0.25">
      <c r="B38" s="12"/>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82CA5-4EA0-4B1B-B930-0FE10F93A4D2}">
  <dimension ref="A2:S39"/>
  <sheetViews>
    <sheetView tabSelected="1" zoomScale="85" zoomScaleNormal="85" workbookViewId="0">
      <selection activeCell="I13" sqref="I13"/>
    </sheetView>
  </sheetViews>
  <sheetFormatPr defaultRowHeight="15" x14ac:dyDescent="0.25"/>
  <cols>
    <col min="1" max="1" width="18.42578125" customWidth="1"/>
    <col min="2" max="2" width="26.28515625" customWidth="1"/>
    <col min="3" max="3" width="12.7109375" bestFit="1" customWidth="1"/>
    <col min="6" max="6" width="15.7109375" customWidth="1"/>
    <col min="7" max="7" width="19.42578125" customWidth="1"/>
    <col min="8" max="8" width="19.7109375" customWidth="1"/>
    <col min="9" max="9" width="24.140625" customWidth="1"/>
    <col min="11" max="11" width="15.7109375" customWidth="1"/>
    <col min="12" max="12" width="22.42578125" customWidth="1"/>
    <col min="13" max="13" width="12.7109375" bestFit="1" customWidth="1"/>
  </cols>
  <sheetData>
    <row r="2" spans="1:19" x14ac:dyDescent="0.25">
      <c r="A2" s="1"/>
      <c r="B2" s="1"/>
      <c r="G2" s="13"/>
      <c r="H2" s="13"/>
      <c r="I2" s="13"/>
      <c r="J2" s="13"/>
      <c r="K2" s="13"/>
      <c r="L2" s="13"/>
      <c r="M2" s="13"/>
    </row>
    <row r="3" spans="1:19" x14ac:dyDescent="0.25">
      <c r="A3" s="3" t="s">
        <v>45</v>
      </c>
      <c r="B3" s="3" t="s">
        <v>39</v>
      </c>
      <c r="C3" s="5">
        <v>30</v>
      </c>
      <c r="D3" s="3" t="s">
        <v>5</v>
      </c>
      <c r="F3" s="3"/>
      <c r="G3" s="7"/>
      <c r="H3" s="15"/>
      <c r="I3" s="7"/>
      <c r="J3" s="15"/>
      <c r="K3" s="15"/>
      <c r="L3" s="14"/>
      <c r="M3" s="7"/>
      <c r="N3" s="3"/>
      <c r="O3" s="7"/>
      <c r="P3" s="3"/>
      <c r="S3" s="4"/>
    </row>
    <row r="4" spans="1:19" x14ac:dyDescent="0.25">
      <c r="A4" s="3" t="s">
        <v>8</v>
      </c>
      <c r="B4" s="3" t="s">
        <v>41</v>
      </c>
      <c r="C4">
        <v>120</v>
      </c>
      <c r="D4" s="3" t="s">
        <v>11</v>
      </c>
      <c r="F4" s="3"/>
      <c r="H4" s="3"/>
      <c r="J4" s="3"/>
      <c r="K4" s="3"/>
      <c r="L4" s="1"/>
      <c r="N4" s="3"/>
      <c r="P4" s="3"/>
    </row>
    <row r="5" spans="1:19" x14ac:dyDescent="0.25">
      <c r="A5" s="3" t="s">
        <v>9</v>
      </c>
      <c r="B5" s="3" t="s">
        <v>40</v>
      </c>
      <c r="C5">
        <f>180-90-C4/2</f>
        <v>30</v>
      </c>
      <c r="D5" s="3" t="s">
        <v>11</v>
      </c>
      <c r="F5" s="3"/>
      <c r="H5" s="3"/>
      <c r="J5" s="3"/>
      <c r="K5" s="3"/>
      <c r="L5" s="1"/>
      <c r="N5" s="3"/>
      <c r="P5" s="3"/>
    </row>
    <row r="6" spans="1:19" x14ac:dyDescent="0.25">
      <c r="A6" s="3"/>
      <c r="B6" s="3"/>
      <c r="D6" s="3"/>
      <c r="F6" s="3"/>
      <c r="H6" s="3"/>
      <c r="J6" s="3"/>
      <c r="K6" s="3"/>
      <c r="L6" s="1"/>
      <c r="N6" s="3"/>
      <c r="P6" s="3"/>
    </row>
    <row r="7" spans="1:19" x14ac:dyDescent="0.25">
      <c r="A7" s="3" t="s">
        <v>19</v>
      </c>
      <c r="B7" s="3" t="s">
        <v>10</v>
      </c>
      <c r="C7">
        <f>(SIN(RADIANS(C4/2))*C3)/SIN((RADIANS(C5)))</f>
        <v>51.96152422706632</v>
      </c>
      <c r="D7" s="3" t="s">
        <v>5</v>
      </c>
      <c r="F7" s="3"/>
      <c r="H7" s="3"/>
      <c r="J7" s="3"/>
      <c r="K7" s="3"/>
      <c r="L7" s="1"/>
      <c r="N7" s="3"/>
      <c r="P7" s="3"/>
    </row>
    <row r="8" spans="1:19" x14ac:dyDescent="0.25">
      <c r="A8" s="3" t="s">
        <v>8</v>
      </c>
      <c r="B8" s="3" t="s">
        <v>20</v>
      </c>
      <c r="C8">
        <f>(C7)^2*3.14159</f>
        <v>8482.2929999999997</v>
      </c>
      <c r="D8" s="3" t="s">
        <v>21</v>
      </c>
      <c r="F8" s="3"/>
      <c r="G8" s="17" t="s">
        <v>52</v>
      </c>
      <c r="H8" s="3"/>
      <c r="J8" s="3"/>
      <c r="K8" s="3" t="s">
        <v>60</v>
      </c>
      <c r="L8" s="1"/>
      <c r="N8" s="3"/>
      <c r="P8" s="3"/>
    </row>
    <row r="9" spans="1:19" x14ac:dyDescent="0.25">
      <c r="A9" s="3" t="s">
        <v>13</v>
      </c>
      <c r="B9" s="3" t="s">
        <v>12</v>
      </c>
      <c r="C9">
        <f>16.3*6</f>
        <v>97.800000000000011</v>
      </c>
      <c r="D9" s="3" t="s">
        <v>0</v>
      </c>
      <c r="F9" s="3"/>
      <c r="H9" s="3"/>
      <c r="J9" s="3"/>
      <c r="K9" s="3"/>
      <c r="L9" s="1"/>
      <c r="N9" s="3"/>
      <c r="P9" s="3"/>
    </row>
    <row r="10" spans="1:19" x14ac:dyDescent="0.25">
      <c r="A10" s="3"/>
      <c r="B10" s="3"/>
      <c r="F10" s="3"/>
      <c r="G10" s="20" t="s">
        <v>61</v>
      </c>
      <c r="H10" s="20" t="s">
        <v>46</v>
      </c>
      <c r="I10" s="20" t="s">
        <v>47</v>
      </c>
      <c r="J10" s="14"/>
      <c r="K10" s="15"/>
      <c r="L10" s="1"/>
    </row>
    <row r="11" spans="1:19" x14ac:dyDescent="0.25">
      <c r="A11" s="3" t="s">
        <v>1</v>
      </c>
      <c r="B11" s="3" t="s">
        <v>22</v>
      </c>
      <c r="C11">
        <f>C9/((C7)^2*3.14159)</f>
        <v>1.1529901171770418E-2</v>
      </c>
      <c r="D11" t="s">
        <v>4</v>
      </c>
      <c r="F11" s="3"/>
      <c r="G11" s="19">
        <v>2</v>
      </c>
      <c r="H11" s="19">
        <v>32.6</v>
      </c>
      <c r="I11" s="19" t="s">
        <v>51</v>
      </c>
      <c r="J11" s="14"/>
      <c r="K11" s="15"/>
      <c r="L11" s="1"/>
    </row>
    <row r="12" spans="1:19" x14ac:dyDescent="0.25">
      <c r="A12" s="1"/>
      <c r="B12" s="3"/>
      <c r="F12" s="1"/>
      <c r="G12" s="21">
        <v>3</v>
      </c>
      <c r="H12" s="21">
        <v>48.9</v>
      </c>
      <c r="I12" s="21" t="s">
        <v>50</v>
      </c>
      <c r="J12" s="1"/>
      <c r="K12" s="1"/>
      <c r="L12" s="1"/>
    </row>
    <row r="13" spans="1:19" x14ac:dyDescent="0.25">
      <c r="A13" s="1" t="s">
        <v>24</v>
      </c>
      <c r="B13" s="3" t="s">
        <v>23</v>
      </c>
      <c r="C13">
        <f>(85+92)/2</f>
        <v>88.5</v>
      </c>
      <c r="D13" t="s">
        <v>7</v>
      </c>
      <c r="F13" s="1"/>
      <c r="G13" s="19">
        <v>4</v>
      </c>
      <c r="H13" s="19">
        <v>65.2</v>
      </c>
      <c r="I13" s="19" t="s">
        <v>62</v>
      </c>
      <c r="J13" s="1"/>
      <c r="K13" s="1"/>
      <c r="L13" s="1"/>
    </row>
    <row r="14" spans="1:19" x14ac:dyDescent="0.25">
      <c r="A14" s="1"/>
      <c r="B14" s="3" t="s">
        <v>25</v>
      </c>
      <c r="C14">
        <f>(92+97)/2</f>
        <v>94.5</v>
      </c>
      <c r="D14" t="s">
        <v>7</v>
      </c>
      <c r="F14" s="1"/>
      <c r="G14" s="21">
        <v>5</v>
      </c>
      <c r="H14" s="21">
        <v>81.5</v>
      </c>
      <c r="I14" s="21" t="s">
        <v>49</v>
      </c>
      <c r="J14" s="1"/>
      <c r="K14" s="1"/>
      <c r="L14" s="1"/>
    </row>
    <row r="15" spans="1:19" x14ac:dyDescent="0.25">
      <c r="A15" s="1"/>
      <c r="B15" s="3" t="s">
        <v>26</v>
      </c>
      <c r="C15">
        <f>(97+100)/2</f>
        <v>98.5</v>
      </c>
      <c r="D15" t="s">
        <v>7</v>
      </c>
      <c r="F15" s="1"/>
      <c r="G15" s="19">
        <v>9</v>
      </c>
      <c r="H15" s="19">
        <v>146.69999999999999</v>
      </c>
      <c r="I15" s="19" t="s">
        <v>48</v>
      </c>
      <c r="J15" s="1"/>
      <c r="K15" s="1"/>
      <c r="L15" s="1"/>
    </row>
    <row r="16" spans="1:19" x14ac:dyDescent="0.25">
      <c r="A16" s="1"/>
      <c r="B16" s="3" t="s">
        <v>27</v>
      </c>
      <c r="C16">
        <f>(100+96)/2</f>
        <v>98</v>
      </c>
      <c r="D16" t="s">
        <v>7</v>
      </c>
      <c r="G16" s="18"/>
      <c r="H16" s="18"/>
      <c r="I16" s="18"/>
      <c r="J16" s="1"/>
      <c r="K16" s="1"/>
      <c r="L16" s="1"/>
    </row>
    <row r="17" spans="1:12" x14ac:dyDescent="0.25">
      <c r="A17" s="1"/>
      <c r="B17" s="3" t="s">
        <v>28</v>
      </c>
      <c r="C17">
        <f>(96+80)/2</f>
        <v>88</v>
      </c>
      <c r="D17" t="s">
        <v>7</v>
      </c>
      <c r="G17" s="18"/>
      <c r="H17" s="18"/>
      <c r="I17" s="18"/>
      <c r="J17" s="1"/>
      <c r="K17" s="1"/>
      <c r="L17" s="1"/>
    </row>
    <row r="18" spans="1:12" x14ac:dyDescent="0.25">
      <c r="A18" s="1"/>
      <c r="B18" s="3" t="s">
        <v>29</v>
      </c>
      <c r="C18">
        <f>(80+50)/2</f>
        <v>65</v>
      </c>
      <c r="D18" t="s">
        <v>7</v>
      </c>
      <c r="E18" s="10"/>
      <c r="G18" s="27" t="s">
        <v>53</v>
      </c>
      <c r="H18" s="3"/>
      <c r="J18" s="1"/>
      <c r="K18" s="1" t="s">
        <v>59</v>
      </c>
      <c r="L18" s="1"/>
    </row>
    <row r="19" spans="1:12" x14ac:dyDescent="0.25">
      <c r="A19" s="1"/>
      <c r="B19" s="3" t="s">
        <v>30</v>
      </c>
      <c r="C19">
        <f>AVERAGE(C13:C18)</f>
        <v>88.75</v>
      </c>
      <c r="D19" t="s">
        <v>7</v>
      </c>
      <c r="E19" s="11"/>
      <c r="H19" s="3"/>
      <c r="J19" s="1"/>
      <c r="K19" s="1"/>
      <c r="L19" s="1"/>
    </row>
    <row r="20" spans="1:12" x14ac:dyDescent="0.25">
      <c r="A20" s="1"/>
      <c r="B20" s="3"/>
      <c r="E20" s="11"/>
      <c r="G20" s="20" t="s">
        <v>61</v>
      </c>
      <c r="H20" s="20" t="s">
        <v>46</v>
      </c>
      <c r="I20" s="20" t="s">
        <v>47</v>
      </c>
      <c r="J20" s="1"/>
      <c r="K20" s="1"/>
      <c r="L20" s="1"/>
    </row>
    <row r="21" spans="1:12" x14ac:dyDescent="0.25">
      <c r="A21" s="1" t="s">
        <v>31</v>
      </c>
      <c r="B21" s="3" t="s">
        <v>32</v>
      </c>
      <c r="C21">
        <f xml:space="preserve"> C11*(C19/100)</f>
        <v>1.0232787289946246E-2</v>
      </c>
      <c r="E21" s="10"/>
      <c r="G21" s="19">
        <v>2</v>
      </c>
      <c r="H21" s="19">
        <v>32.6</v>
      </c>
      <c r="I21" s="19" t="s">
        <v>54</v>
      </c>
      <c r="J21" s="1"/>
      <c r="K21" s="1"/>
      <c r="L21" s="1"/>
    </row>
    <row r="22" spans="1:12" x14ac:dyDescent="0.25">
      <c r="A22" s="1"/>
      <c r="B22" s="3"/>
      <c r="G22" s="21">
        <v>3</v>
      </c>
      <c r="H22" s="21">
        <v>48.9</v>
      </c>
      <c r="I22" s="21" t="s">
        <v>55</v>
      </c>
    </row>
    <row r="23" spans="1:12" x14ac:dyDescent="0.25">
      <c r="A23" s="1" t="s">
        <v>6</v>
      </c>
      <c r="B23" s="22">
        <v>0.85</v>
      </c>
      <c r="C23">
        <f>0.85*C21</f>
        <v>8.6978691964543081E-3</v>
      </c>
      <c r="G23" s="19">
        <v>4</v>
      </c>
      <c r="H23" s="19">
        <v>65.2</v>
      </c>
      <c r="I23" s="19" t="s">
        <v>56</v>
      </c>
      <c r="L23" s="9"/>
    </row>
    <row r="24" spans="1:12" x14ac:dyDescent="0.25">
      <c r="A24" s="1"/>
      <c r="B24" s="3"/>
      <c r="G24" s="21">
        <v>5</v>
      </c>
      <c r="H24" s="21">
        <v>81.5</v>
      </c>
      <c r="I24" s="21" t="s">
        <v>57</v>
      </c>
    </row>
    <row r="25" spans="1:12" x14ac:dyDescent="0.25">
      <c r="A25" s="1" t="s">
        <v>33</v>
      </c>
      <c r="B25" s="3" t="s">
        <v>34</v>
      </c>
      <c r="C25">
        <f>0.8*C23</f>
        <v>6.958295357163447E-3</v>
      </c>
      <c r="G25" s="19">
        <v>9</v>
      </c>
      <c r="H25" s="19">
        <v>146.69999999999999</v>
      </c>
      <c r="I25" s="19" t="s">
        <v>58</v>
      </c>
    </row>
    <row r="26" spans="1:12" x14ac:dyDescent="0.25">
      <c r="A26" s="1"/>
      <c r="B26" s="3"/>
      <c r="G26" s="18"/>
      <c r="H26" s="18"/>
      <c r="I26" s="18"/>
    </row>
    <row r="27" spans="1:12" x14ac:dyDescent="0.25">
      <c r="A27" s="1" t="s">
        <v>36</v>
      </c>
      <c r="B27" s="3" t="s">
        <v>37</v>
      </c>
      <c r="C27">
        <f>0.92*C25</f>
        <v>6.4016317285903717E-3</v>
      </c>
    </row>
    <row r="28" spans="1:12" x14ac:dyDescent="0.25">
      <c r="A28" s="1"/>
      <c r="B28" s="3"/>
    </row>
    <row r="29" spans="1:12" x14ac:dyDescent="0.25">
      <c r="A29" s="1"/>
      <c r="B29" s="3"/>
      <c r="L29" s="3"/>
    </row>
    <row r="30" spans="1:12" x14ac:dyDescent="0.25">
      <c r="A30" s="1"/>
      <c r="B30" s="3"/>
    </row>
    <row r="31" spans="1:12" x14ac:dyDescent="0.25">
      <c r="A31" s="6" t="s">
        <v>14</v>
      </c>
      <c r="B31" s="3" t="s">
        <v>15</v>
      </c>
      <c r="C31">
        <f>C27+C29</f>
        <v>6.4016317285903717E-3</v>
      </c>
      <c r="D31" t="s">
        <v>4</v>
      </c>
      <c r="F31" s="6"/>
      <c r="K31" s="6"/>
    </row>
    <row r="32" spans="1:12" x14ac:dyDescent="0.25">
      <c r="A32" s="1" t="s">
        <v>2</v>
      </c>
      <c r="B32" s="3" t="s">
        <v>18</v>
      </c>
      <c r="C32" s="16">
        <v>1700</v>
      </c>
      <c r="D32" t="s">
        <v>17</v>
      </c>
      <c r="F32" s="1"/>
      <c r="K32" s="1"/>
    </row>
    <row r="33" spans="1:11" x14ac:dyDescent="0.25">
      <c r="A33" s="1"/>
      <c r="B33" s="3"/>
      <c r="C33" s="16"/>
      <c r="F33" s="1"/>
      <c r="K33" s="1"/>
    </row>
    <row r="34" spans="1:11" x14ac:dyDescent="0.25">
      <c r="A34" s="23" t="s">
        <v>16</v>
      </c>
      <c r="B34" s="24" t="s">
        <v>38</v>
      </c>
      <c r="C34" s="25">
        <f>C31*C32</f>
        <v>10.882773938603632</v>
      </c>
      <c r="D34" s="26" t="s">
        <v>3</v>
      </c>
      <c r="F34" s="1"/>
      <c r="K34" s="1"/>
    </row>
    <row r="39" spans="1:11" x14ac:dyDescent="0.25">
      <c r="B39" s="12"/>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Explanation</vt:lpstr>
      <vt:lpstr>1cm</vt:lpstr>
      <vt:lpstr>10cm</vt:lpstr>
      <vt:lpstr>Exposure time</vt:lpstr>
      <vt:lpstr>Calculation Floater Pen</vt:lpstr>
    </vt:vector>
  </TitlesOfParts>
  <Company>University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pb346</dc:creator>
  <cp:lastModifiedBy>Matteo Thissen</cp:lastModifiedBy>
  <dcterms:created xsi:type="dcterms:W3CDTF">2015-01-28T09:05:47Z</dcterms:created>
  <dcterms:modified xsi:type="dcterms:W3CDTF">2022-05-18T15:03:51Z</dcterms:modified>
</cp:coreProperties>
</file>